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9720" windowHeight="6555" activeTab="0"/>
  </bookViews>
  <sheets>
    <sheet name="Sheet1" sheetId="1" r:id="rId1"/>
    <sheet name="Sheet2" sheetId="2" r:id="rId2"/>
    <sheet name="Sheet3" sheetId="3" r:id="rId3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<sst xmlns="http://schemas.openxmlformats.org/spreadsheetml/2006/main" count="76" uniqueCount="69">
  <si>
    <t xml:space="preserve"> </t>
  </si>
  <si>
    <t>TOTAL</t>
  </si>
  <si>
    <t>SB0037</t>
  </si>
  <si>
    <t>SB0048</t>
  </si>
  <si>
    <t>SB0045</t>
  </si>
  <si>
    <t>SB0042</t>
  </si>
  <si>
    <t>SB0040</t>
  </si>
  <si>
    <t>SB0053</t>
  </si>
  <si>
    <t>SB0052</t>
  </si>
  <si>
    <t>SB0043</t>
  </si>
  <si>
    <t>SB0041</t>
  </si>
  <si>
    <t>SB0044</t>
  </si>
  <si>
    <t>Public Health Training Network (PHTN)</t>
  </si>
  <si>
    <t>Fiscal Year 2000</t>
  </si>
  <si>
    <t>State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</si>
  <si>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</si>
  <si>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</si>
  <si>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</si>
  <si>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</si>
  <si>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</si>
  <si>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</si>
  <si>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</si>
  <si>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</si>
  <si>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</si>
  <si>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</si>
  <si>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</si>
  <si>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</si>
  <si>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</si>
  <si>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</si>
  <si>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</si>
  <si>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</si>
  <si>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</si>
  <si>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</si>
  <si>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</si>
  <si>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</si>
  <si>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</si>
  <si>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</si>
  <si>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</si>
  <si>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</si>
  <si>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</si>
  <si>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</si>
  <si>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</si>
  <si>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</si>
  <si>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</si>
  <si>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</si>
  <si>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</si>
  <si>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</si>
  <si>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</si>
  <si>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</si>
  <si>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</si>
  <si>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</si>
  <si>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</si>
  <si>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</si>
  <si>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</si>
  <si>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</si>
  <si>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</si>
  <si>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</si>
  <si>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</si>
  <si>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</si>
  <si>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</si>
  <si>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</si>
  <si>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</si>
  <si>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</si>
  <si>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</si>
  <si>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</si>
  <si>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</si>
  <si>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US</t>
  </si>
  <si>
    <t>Self-Study Programs</t>
  </si>
  <si>
    <t>Grand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</si>
</sst>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2" borderId="1" xfId="0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3" fontId="1" fillId="2" borderId="1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4" fontId="1" fillId="0" borderId="0" xfId="0" applyNumberFormat="1" applyFont="1" applyBorder="1" applyAlignment="1">
      <alignment horizontal="left"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3" fontId="1" fillId="0" borderId="1" xfId="0" applyNumberFormat="1" applyFont="1" applyBorder="1" applyAlignment="1">
      <alignment horizontal="right" wrapText="1"/>
    </xf>
    <xf numFmtId="3" fontId="0" fillId="0" borderId="0" xfId="0" applyNumberFormat="1" applyFont="1" applyBorder="1" applyAlignment="1">
      <alignment horizontal="right" wrapText="1"/>
    </xf>
    <xf numFmtId="0" fontId="0" fillId="0" borderId="0" xfId="0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4.00390625" style="7" customWidth="1"/>
    <col min="2" max="10" width="9.140625" style="5" customWidth="1"/>
    <col min="11" max="11" width="9.8515625" style="5" customWidth="1"/>
    <col min="12" max="12" width="9.140625" style="5" customWidth="1"/>
    <col min="13" max="13" width="12.7109375" style="5" customWidth="1"/>
    <col min="14" max="14" width="9.140625" style="6" customWidth="1"/>
    <col min="15" max="33" width="9.140625" style="5" customWidth="1"/>
    <col min="34" max="16384" width="9.140625" style="7" customWidth="1"/>
  </cols>
  <sheetData>
    <row r="1" ht="12.75">
      <c r="A1" s="4" t="s">
        <v>12</v>
      </c>
    </row>
    <row r="2" ht="12.75">
      <c r="A2" s="4" t="s">
        <v>13</v>
      </c>
    </row>
    <row r="3" spans="1:12" ht="12.75">
      <c r="A3" s="8"/>
      <c r="B3" s="6" t="s">
        <v>0</v>
      </c>
      <c r="C3" s="6" t="s">
        <v>0</v>
      </c>
      <c r="D3" s="6" t="s">
        <v>0</v>
      </c>
      <c r="E3" s="6" t="s">
        <v>0</v>
      </c>
      <c r="F3" s="6" t="s">
        <v>0</v>
      </c>
      <c r="G3" s="6"/>
      <c r="H3" s="6"/>
      <c r="I3" s="6" t="s">
        <v>0</v>
      </c>
      <c r="J3" s="6" t="s">
        <v>0</v>
      </c>
      <c r="K3" s="6"/>
      <c r="L3" s="6" t="s">
        <v>0</v>
      </c>
    </row>
    <row r="4" spans="1:33" s="14" customFormat="1" ht="25.5">
      <c r="A4" s="11" t="s">
        <v>14</v>
      </c>
      <c r="B4" s="12" t="s">
        <v>2</v>
      </c>
      <c r="C4" s="12" t="s">
        <v>6</v>
      </c>
      <c r="D4" s="12" t="s">
        <v>10</v>
      </c>
      <c r="E4" s="12" t="s">
        <v>5</v>
      </c>
      <c r="F4" s="12" t="s">
        <v>9</v>
      </c>
      <c r="G4" s="12" t="s">
        <v>11</v>
      </c>
      <c r="H4" s="12" t="s">
        <v>4</v>
      </c>
      <c r="I4" s="12" t="s">
        <v>3</v>
      </c>
      <c r="J4" s="12" t="s">
        <v>8</v>
      </c>
      <c r="K4" s="12" t="s">
        <v>7</v>
      </c>
      <c r="L4" s="12" t="s">
        <v>1</v>
      </c>
      <c r="M4" s="12" t="s">
        <v>67</v>
      </c>
      <c r="N4" s="12" t="s">
        <v>68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</row>
    <row r="5" spans="1:33" s="9" customFormat="1" ht="12.75">
      <c r="A5" s="1" t="s">
        <v>66</v>
      </c>
      <c r="B5" s="2">
        <f>SUM(B6:B56)</f>
        <v>3046</v>
      </c>
      <c r="C5" s="2">
        <f>SUM(C6:C56)</f>
        <v>2779</v>
      </c>
      <c r="D5" s="2">
        <f>SUM(D6:D56)</f>
        <v>4806</v>
      </c>
      <c r="E5" s="2">
        <f>SUM(E6:E56)</f>
        <v>1880</v>
      </c>
      <c r="F5" s="2">
        <f>SUM(F6:F56)</f>
        <v>4561</v>
      </c>
      <c r="G5" s="2">
        <f>SUM(G6:G56)</f>
        <v>1233</v>
      </c>
      <c r="H5" s="2">
        <f>SUM(H6:H56)</f>
        <v>327</v>
      </c>
      <c r="I5" s="2">
        <f>SUM(I6:I56)</f>
        <v>5995</v>
      </c>
      <c r="J5" s="2">
        <f>SUM(J6:J56)</f>
        <v>625</v>
      </c>
      <c r="K5" s="2">
        <f>SUM(K6:K56)</f>
        <v>9744</v>
      </c>
      <c r="L5" s="2">
        <f>SUM(L6:L56)</f>
        <v>34996</v>
      </c>
      <c r="M5" s="2">
        <f>SUM(M6:M56)</f>
        <v>3724</v>
      </c>
      <c r="N5" s="3">
        <f>SUM(L5:M5)</f>
        <v>38720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s="9" customFormat="1" ht="12.75">
      <c r="A6" s="1" t="s">
        <v>15</v>
      </c>
      <c r="B6" s="2">
        <v>0</v>
      </c>
      <c r="C6" s="2">
        <f>SUM(29+22)</f>
        <v>51</v>
      </c>
      <c r="D6" s="2">
        <v>149</v>
      </c>
      <c r="E6" s="2">
        <f>SUM(0+14)</f>
        <v>14</v>
      </c>
      <c r="F6" s="2">
        <v>34</v>
      </c>
      <c r="G6" s="2">
        <v>26</v>
      </c>
      <c r="H6" s="2">
        <v>2</v>
      </c>
      <c r="I6" s="2">
        <v>13</v>
      </c>
      <c r="J6" s="2">
        <v>2</v>
      </c>
      <c r="K6" s="2">
        <v>189</v>
      </c>
      <c r="L6" s="2">
        <f>SUM(B6:K6)</f>
        <v>480</v>
      </c>
      <c r="M6" s="2">
        <v>54</v>
      </c>
      <c r="N6" s="3">
        <f>SUM(L6:M6)</f>
        <v>534</v>
      </c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s="9" customFormat="1" ht="12.75">
      <c r="A7" s="1" t="s">
        <v>16</v>
      </c>
      <c r="B7" s="2">
        <v>0</v>
      </c>
      <c r="C7" s="2">
        <f>SUM(64+8)</f>
        <v>72</v>
      </c>
      <c r="D7" s="2">
        <v>122</v>
      </c>
      <c r="E7" s="2">
        <f>SUM(0+21)</f>
        <v>21</v>
      </c>
      <c r="F7" s="2">
        <v>33</v>
      </c>
      <c r="G7" s="2">
        <v>18</v>
      </c>
      <c r="H7" s="2">
        <v>5</v>
      </c>
      <c r="I7" s="2">
        <v>158</v>
      </c>
      <c r="J7" s="2">
        <v>9</v>
      </c>
      <c r="K7" s="2">
        <v>260</v>
      </c>
      <c r="L7" s="2">
        <f aca="true" t="shared" si="0" ref="L6:L39">SUM(B7:K7)</f>
        <v>698</v>
      </c>
      <c r="M7" s="2">
        <v>20</v>
      </c>
      <c r="N7" s="3">
        <f>SUM(L7:M7)</f>
        <v>718</v>
      </c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</row>
    <row r="8" spans="1:33" s="9" customFormat="1" ht="12.75">
      <c r="A8" s="1" t="s">
        <v>17</v>
      </c>
      <c r="B8" s="2">
        <v>36</v>
      </c>
      <c r="C8" s="2">
        <f>SUM(4+2)</f>
        <v>6</v>
      </c>
      <c r="D8" s="2">
        <v>43</v>
      </c>
      <c r="E8" s="2">
        <f>SUM(0+35)</f>
        <v>35</v>
      </c>
      <c r="F8" s="2">
        <v>51</v>
      </c>
      <c r="G8" s="2">
        <v>14</v>
      </c>
      <c r="H8" s="2">
        <v>0</v>
      </c>
      <c r="I8" s="2">
        <v>64</v>
      </c>
      <c r="J8" s="2">
        <v>0</v>
      </c>
      <c r="K8" s="2">
        <v>59</v>
      </c>
      <c r="L8" s="2">
        <f>SUM(B8:K8)</f>
        <v>308</v>
      </c>
      <c r="M8" s="2">
        <v>40</v>
      </c>
      <c r="N8" s="3">
        <f>SUM(L8:M8)</f>
        <v>348</v>
      </c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pans="1:33" s="9" customFormat="1" ht="12.75">
      <c r="A9" s="1" t="s">
        <v>18</v>
      </c>
      <c r="B9" s="2">
        <v>22</v>
      </c>
      <c r="C9" s="2">
        <f>SUM(2+2)</f>
        <v>4</v>
      </c>
      <c r="D9" s="2">
        <v>47</v>
      </c>
      <c r="E9" s="2">
        <f>SUM(0+14)</f>
        <v>14</v>
      </c>
      <c r="F9" s="2">
        <v>128</v>
      </c>
      <c r="G9" s="2">
        <v>1</v>
      </c>
      <c r="H9" s="2">
        <v>0</v>
      </c>
      <c r="I9" s="2">
        <v>103</v>
      </c>
      <c r="J9" s="2">
        <v>0</v>
      </c>
      <c r="K9" s="2">
        <v>122</v>
      </c>
      <c r="L9" s="2">
        <f t="shared" si="0"/>
        <v>441</v>
      </c>
      <c r="M9" s="2">
        <v>7</v>
      </c>
      <c r="N9" s="3">
        <f>SUM(L9:M9)</f>
        <v>448</v>
      </c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3" s="9" customFormat="1" ht="12.75">
      <c r="A10" s="1" t="s">
        <v>19</v>
      </c>
      <c r="B10" s="2">
        <v>309</v>
      </c>
      <c r="C10" s="2">
        <f>SUM(216+62)</f>
        <v>278</v>
      </c>
      <c r="D10" s="2">
        <v>444</v>
      </c>
      <c r="E10" s="2">
        <f>SUM(3+190)</f>
        <v>193</v>
      </c>
      <c r="F10" s="2">
        <v>480</v>
      </c>
      <c r="G10" s="2">
        <v>42</v>
      </c>
      <c r="H10" s="2">
        <v>21</v>
      </c>
      <c r="I10" s="2">
        <v>346</v>
      </c>
      <c r="J10" s="2">
        <v>65</v>
      </c>
      <c r="K10" s="2">
        <v>1081</v>
      </c>
      <c r="L10" s="2">
        <f t="shared" si="0"/>
        <v>3259</v>
      </c>
      <c r="M10" s="2">
        <v>184</v>
      </c>
      <c r="N10" s="3">
        <f>SUM(L10:M10)</f>
        <v>3443</v>
      </c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3" s="9" customFormat="1" ht="12.75">
      <c r="A11" s="1" t="s">
        <v>20</v>
      </c>
      <c r="B11" s="2">
        <v>33</v>
      </c>
      <c r="C11" s="2">
        <f>SUM(11+5)</f>
        <v>16</v>
      </c>
      <c r="D11" s="2">
        <v>35</v>
      </c>
      <c r="E11" s="2">
        <f>SUM(0+26)</f>
        <v>26</v>
      </c>
      <c r="F11" s="2">
        <v>45</v>
      </c>
      <c r="G11" s="2">
        <v>7</v>
      </c>
      <c r="H11" s="2">
        <v>1</v>
      </c>
      <c r="I11" s="2">
        <v>68</v>
      </c>
      <c r="J11" s="2">
        <v>1</v>
      </c>
      <c r="K11" s="2">
        <v>6</v>
      </c>
      <c r="L11" s="2">
        <f t="shared" si="0"/>
        <v>238</v>
      </c>
      <c r="M11" s="2">
        <v>19</v>
      </c>
      <c r="N11" s="3">
        <f>SUM(L11:M11)</f>
        <v>257</v>
      </c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s="9" customFormat="1" ht="12.75">
      <c r="A12" s="1" t="s">
        <v>21</v>
      </c>
      <c r="B12" s="2">
        <v>17</v>
      </c>
      <c r="C12" s="2">
        <f>SUM(27+15)</f>
        <v>42</v>
      </c>
      <c r="D12" s="2">
        <v>50</v>
      </c>
      <c r="E12" s="2">
        <f>SUM(0+3)</f>
        <v>3</v>
      </c>
      <c r="F12" s="2">
        <v>28</v>
      </c>
      <c r="G12" s="2">
        <v>10</v>
      </c>
      <c r="H12" s="2">
        <v>0</v>
      </c>
      <c r="I12" s="2">
        <v>10</v>
      </c>
      <c r="J12" s="2">
        <v>2</v>
      </c>
      <c r="K12" s="2">
        <v>309</v>
      </c>
      <c r="L12" s="2">
        <f t="shared" si="0"/>
        <v>471</v>
      </c>
      <c r="M12" s="2">
        <v>74</v>
      </c>
      <c r="N12" s="3">
        <f>SUM(L12:M12)</f>
        <v>545</v>
      </c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</row>
    <row r="13" spans="1:33" s="9" customFormat="1" ht="12.75">
      <c r="A13" s="1" t="s">
        <v>22</v>
      </c>
      <c r="B13" s="2">
        <v>11</v>
      </c>
      <c r="C13" s="2">
        <f>SUM(16+10)</f>
        <v>26</v>
      </c>
      <c r="D13" s="2">
        <v>29</v>
      </c>
      <c r="E13" s="2">
        <f>SUM(5+20)</f>
        <v>25</v>
      </c>
      <c r="F13" s="2">
        <v>25</v>
      </c>
      <c r="G13" s="2">
        <v>23</v>
      </c>
      <c r="H13" s="2">
        <v>5</v>
      </c>
      <c r="I13" s="2">
        <v>48</v>
      </c>
      <c r="J13" s="2">
        <v>4</v>
      </c>
      <c r="K13" s="2">
        <v>21</v>
      </c>
      <c r="L13" s="2">
        <f t="shared" si="0"/>
        <v>217</v>
      </c>
      <c r="M13" s="2">
        <v>4</v>
      </c>
      <c r="N13" s="3">
        <f>SUM(L13:M13)</f>
        <v>221</v>
      </c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1:33" s="9" customFormat="1" ht="12.75">
      <c r="A14" s="1" t="s">
        <v>23</v>
      </c>
      <c r="B14" s="2">
        <v>7</v>
      </c>
      <c r="C14" s="2">
        <f>SUM(2+0)</f>
        <v>2</v>
      </c>
      <c r="D14" s="2">
        <v>6</v>
      </c>
      <c r="E14" s="2">
        <f>SUM(0+25)</f>
        <v>25</v>
      </c>
      <c r="F14" s="2">
        <v>12</v>
      </c>
      <c r="G14" s="2">
        <v>0</v>
      </c>
      <c r="H14" s="2">
        <v>0</v>
      </c>
      <c r="I14" s="2">
        <v>9</v>
      </c>
      <c r="J14" s="2">
        <v>0</v>
      </c>
      <c r="K14" s="2">
        <v>30</v>
      </c>
      <c r="L14" s="2">
        <f t="shared" si="0"/>
        <v>91</v>
      </c>
      <c r="M14" s="2">
        <v>17</v>
      </c>
      <c r="N14" s="3">
        <f>SUM(L14:M14)</f>
        <v>108</v>
      </c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1:33" s="9" customFormat="1" ht="12.75">
      <c r="A15" s="1" t="s">
        <v>24</v>
      </c>
      <c r="B15" s="2">
        <v>158</v>
      </c>
      <c r="C15" s="2">
        <f>SUM(170+92)</f>
        <v>262</v>
      </c>
      <c r="D15" s="2">
        <v>306</v>
      </c>
      <c r="E15" s="2">
        <f>SUM(6+101)</f>
        <v>107</v>
      </c>
      <c r="F15" s="2">
        <v>200</v>
      </c>
      <c r="G15" s="2">
        <v>154</v>
      </c>
      <c r="H15" s="2">
        <v>1</v>
      </c>
      <c r="I15" s="2">
        <v>382</v>
      </c>
      <c r="J15" s="2">
        <v>18</v>
      </c>
      <c r="K15" s="2">
        <v>533</v>
      </c>
      <c r="L15" s="2">
        <f t="shared" si="0"/>
        <v>2121</v>
      </c>
      <c r="M15" s="2">
        <v>205</v>
      </c>
      <c r="N15" s="3">
        <f>SUM(L15:M15)</f>
        <v>2326</v>
      </c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1:33" s="9" customFormat="1" ht="12.75">
      <c r="A16" s="1" t="s">
        <v>25</v>
      </c>
      <c r="B16" s="2">
        <v>126</v>
      </c>
      <c r="C16" s="2">
        <f>SUM(78+28)</f>
        <v>106</v>
      </c>
      <c r="D16" s="2">
        <v>81</v>
      </c>
      <c r="E16" s="2">
        <f>SUM(1+127)</f>
        <v>128</v>
      </c>
      <c r="F16" s="2">
        <v>194</v>
      </c>
      <c r="G16" s="2">
        <v>57</v>
      </c>
      <c r="H16" s="2">
        <v>14</v>
      </c>
      <c r="I16" s="2">
        <v>196</v>
      </c>
      <c r="J16" s="2">
        <v>9</v>
      </c>
      <c r="K16" s="2">
        <v>386</v>
      </c>
      <c r="L16" s="2">
        <f t="shared" si="0"/>
        <v>1297</v>
      </c>
      <c r="M16" s="2">
        <v>184</v>
      </c>
      <c r="N16" s="3">
        <f>SUM(L16:M16)</f>
        <v>1481</v>
      </c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1:33" s="9" customFormat="1" ht="12.75">
      <c r="A17" s="1" t="s">
        <v>26</v>
      </c>
      <c r="B17" s="2">
        <v>34</v>
      </c>
      <c r="C17" s="2">
        <f>SUM(2+1)</f>
        <v>3</v>
      </c>
      <c r="D17" s="2">
        <v>34</v>
      </c>
      <c r="E17" s="2">
        <f>SUM(0+0)</f>
        <v>0</v>
      </c>
      <c r="F17" s="2">
        <v>183</v>
      </c>
      <c r="G17" s="2">
        <v>1</v>
      </c>
      <c r="H17" s="2">
        <v>0</v>
      </c>
      <c r="I17" s="2">
        <v>155</v>
      </c>
      <c r="J17" s="2">
        <v>0</v>
      </c>
      <c r="K17" s="2">
        <v>55</v>
      </c>
      <c r="L17" s="2">
        <f t="shared" si="0"/>
        <v>465</v>
      </c>
      <c r="M17" s="2">
        <v>4</v>
      </c>
      <c r="N17" s="3">
        <f>SUM(L17:M17)</f>
        <v>469</v>
      </c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1:33" s="9" customFormat="1" ht="12.75">
      <c r="A18" s="1" t="s">
        <v>27</v>
      </c>
      <c r="B18" s="2">
        <v>40</v>
      </c>
      <c r="C18" s="2">
        <f>SUM(8+4)</f>
        <v>12</v>
      </c>
      <c r="D18" s="2">
        <v>10</v>
      </c>
      <c r="E18" s="2">
        <f>SUM(0+19)</f>
        <v>19</v>
      </c>
      <c r="F18" s="2">
        <v>34</v>
      </c>
      <c r="G18" s="2">
        <v>0</v>
      </c>
      <c r="H18" s="2">
        <v>0</v>
      </c>
      <c r="I18" s="2">
        <v>114</v>
      </c>
      <c r="J18" s="2">
        <v>0</v>
      </c>
      <c r="K18" s="2">
        <v>143</v>
      </c>
      <c r="L18" s="2">
        <f t="shared" si="0"/>
        <v>372</v>
      </c>
      <c r="M18" s="2">
        <v>5</v>
      </c>
      <c r="N18" s="3">
        <f>SUM(L18:M18)</f>
        <v>377</v>
      </c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spans="1:33" s="9" customFormat="1" ht="12.75">
      <c r="A19" s="1" t="s">
        <v>28</v>
      </c>
      <c r="B19" s="2">
        <v>37</v>
      </c>
      <c r="C19" s="2">
        <f>SUM(44+7)</f>
        <v>51</v>
      </c>
      <c r="D19" s="2">
        <v>147</v>
      </c>
      <c r="E19" s="2">
        <f>SUM(2+37)</f>
        <v>39</v>
      </c>
      <c r="F19" s="2">
        <v>97</v>
      </c>
      <c r="G19" s="2">
        <v>41</v>
      </c>
      <c r="H19" s="2">
        <v>16</v>
      </c>
      <c r="I19" s="2">
        <v>154</v>
      </c>
      <c r="J19" s="2">
        <v>24</v>
      </c>
      <c r="K19" s="2">
        <v>157</v>
      </c>
      <c r="L19" s="2">
        <f t="shared" si="0"/>
        <v>763</v>
      </c>
      <c r="M19" s="2">
        <v>95</v>
      </c>
      <c r="N19" s="3">
        <f>SUM(L19:M19)</f>
        <v>858</v>
      </c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</row>
    <row r="20" spans="1:33" s="9" customFormat="1" ht="12.75">
      <c r="A20" s="1" t="s">
        <v>29</v>
      </c>
      <c r="B20" s="2">
        <v>63</v>
      </c>
      <c r="C20" s="2">
        <f>SUM(11+7)</f>
        <v>18</v>
      </c>
      <c r="D20" s="2">
        <v>52</v>
      </c>
      <c r="E20" s="2">
        <f>SUM(0+25)</f>
        <v>25</v>
      </c>
      <c r="F20" s="2">
        <v>26</v>
      </c>
      <c r="G20" s="2">
        <v>20</v>
      </c>
      <c r="H20" s="2">
        <v>1</v>
      </c>
      <c r="I20" s="2">
        <v>49</v>
      </c>
      <c r="J20" s="2">
        <v>0</v>
      </c>
      <c r="K20" s="2">
        <v>68</v>
      </c>
      <c r="L20" s="2">
        <f t="shared" si="0"/>
        <v>322</v>
      </c>
      <c r="M20" s="2">
        <v>34</v>
      </c>
      <c r="N20" s="3">
        <f>SUM(L20:M20)</f>
        <v>356</v>
      </c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</row>
    <row r="21" spans="1:33" s="9" customFormat="1" ht="12.75">
      <c r="A21" s="1" t="s">
        <v>30</v>
      </c>
      <c r="B21" s="2">
        <v>0</v>
      </c>
      <c r="C21" s="2">
        <f>SUM(54+6)</f>
        <v>60</v>
      </c>
      <c r="D21" s="2">
        <v>91</v>
      </c>
      <c r="E21" s="2">
        <f>SUM(0+10)</f>
        <v>10</v>
      </c>
      <c r="F21" s="2">
        <v>5</v>
      </c>
      <c r="G21" s="2">
        <v>0</v>
      </c>
      <c r="H21" s="2">
        <v>0</v>
      </c>
      <c r="I21" s="2">
        <v>172</v>
      </c>
      <c r="J21" s="2">
        <v>6</v>
      </c>
      <c r="K21" s="2">
        <v>7</v>
      </c>
      <c r="L21" s="2">
        <f t="shared" si="0"/>
        <v>351</v>
      </c>
      <c r="M21" s="2">
        <v>364</v>
      </c>
      <c r="N21" s="3">
        <f>SUM(L21:M21)</f>
        <v>715</v>
      </c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</row>
    <row r="22" spans="1:33" s="9" customFormat="1" ht="12.75">
      <c r="A22" s="1" t="s">
        <v>31</v>
      </c>
      <c r="B22" s="2">
        <v>61</v>
      </c>
      <c r="C22" s="2">
        <f>SUM(18+3)</f>
        <v>21</v>
      </c>
      <c r="D22" s="2">
        <v>36</v>
      </c>
      <c r="E22" s="2">
        <f>SUM(0+14)</f>
        <v>14</v>
      </c>
      <c r="F22" s="2">
        <v>73</v>
      </c>
      <c r="G22" s="2">
        <v>7</v>
      </c>
      <c r="H22" s="2">
        <v>0</v>
      </c>
      <c r="I22" s="2">
        <v>58</v>
      </c>
      <c r="J22" s="2">
        <v>0</v>
      </c>
      <c r="K22" s="2">
        <v>86</v>
      </c>
      <c r="L22" s="2">
        <f t="shared" si="0"/>
        <v>356</v>
      </c>
      <c r="M22" s="2">
        <v>26</v>
      </c>
      <c r="N22" s="3">
        <f>SUM(L22:M22)</f>
        <v>382</v>
      </c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</row>
    <row r="23" spans="1:33" s="9" customFormat="1" ht="12.75">
      <c r="A23" s="1" t="s">
        <v>32</v>
      </c>
      <c r="B23" s="2">
        <v>104</v>
      </c>
      <c r="C23" s="2">
        <f>SUM(7+5)</f>
        <v>12</v>
      </c>
      <c r="D23" s="2">
        <v>60</v>
      </c>
      <c r="E23" s="2">
        <f>SUM(0+27)</f>
        <v>27</v>
      </c>
      <c r="F23" s="2">
        <v>40</v>
      </c>
      <c r="G23" s="2">
        <v>2</v>
      </c>
      <c r="H23" s="2">
        <v>0</v>
      </c>
      <c r="I23" s="2">
        <v>167</v>
      </c>
      <c r="J23" s="2">
        <v>0</v>
      </c>
      <c r="K23" s="2">
        <v>18</v>
      </c>
      <c r="L23" s="2">
        <f t="shared" si="0"/>
        <v>430</v>
      </c>
      <c r="M23" s="2">
        <v>41</v>
      </c>
      <c r="N23" s="3">
        <f>SUM(L23:M23)</f>
        <v>471</v>
      </c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</row>
    <row r="24" spans="1:33" s="9" customFormat="1" ht="12.75">
      <c r="A24" s="1" t="s">
        <v>33</v>
      </c>
      <c r="B24" s="2">
        <v>12</v>
      </c>
      <c r="C24" s="2">
        <f>SUM(19+14)</f>
        <v>33</v>
      </c>
      <c r="D24" s="2">
        <v>106</v>
      </c>
      <c r="E24" s="2">
        <f>SUM(5+29)</f>
        <v>34</v>
      </c>
      <c r="F24" s="2">
        <v>21</v>
      </c>
      <c r="G24" s="2">
        <v>54</v>
      </c>
      <c r="H24" s="2">
        <v>32</v>
      </c>
      <c r="I24" s="2">
        <v>101</v>
      </c>
      <c r="J24" s="2">
        <v>21</v>
      </c>
      <c r="K24" s="2">
        <v>23</v>
      </c>
      <c r="L24" s="2">
        <f t="shared" si="0"/>
        <v>437</v>
      </c>
      <c r="M24" s="2">
        <v>75</v>
      </c>
      <c r="N24" s="3">
        <f>SUM(L24:M24)</f>
        <v>512</v>
      </c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</row>
    <row r="25" spans="1:33" s="9" customFormat="1" ht="12.75">
      <c r="A25" s="1" t="s">
        <v>34</v>
      </c>
      <c r="B25" s="2">
        <v>1</v>
      </c>
      <c r="C25" s="2">
        <f>SUM(15+4)</f>
        <v>19</v>
      </c>
      <c r="D25" s="2">
        <v>31</v>
      </c>
      <c r="E25" s="2">
        <f>SUM(0+1)</f>
        <v>1</v>
      </c>
      <c r="F25" s="2">
        <v>5</v>
      </c>
      <c r="G25" s="2">
        <v>0</v>
      </c>
      <c r="H25" s="2">
        <v>0</v>
      </c>
      <c r="I25" s="2">
        <v>0</v>
      </c>
      <c r="J25" s="2">
        <v>0</v>
      </c>
      <c r="K25" s="2">
        <v>173</v>
      </c>
      <c r="L25" s="2">
        <f t="shared" si="0"/>
        <v>230</v>
      </c>
      <c r="M25" s="2">
        <v>13</v>
      </c>
      <c r="N25" s="3">
        <f>SUM(L25:M25)</f>
        <v>243</v>
      </c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</row>
    <row r="26" spans="1:33" s="9" customFormat="1" ht="12.75">
      <c r="A26" s="1" t="s">
        <v>35</v>
      </c>
      <c r="B26" s="2">
        <v>105</v>
      </c>
      <c r="C26" s="2">
        <f>SUM(41+7)</f>
        <v>48</v>
      </c>
      <c r="D26" s="2">
        <v>50</v>
      </c>
      <c r="E26" s="2">
        <f>SUM(3+93)</f>
        <v>96</v>
      </c>
      <c r="F26" s="2">
        <v>152</v>
      </c>
      <c r="G26" s="2">
        <v>80</v>
      </c>
      <c r="H26" s="2">
        <v>30</v>
      </c>
      <c r="I26" s="2">
        <v>81</v>
      </c>
      <c r="J26" s="2">
        <v>36</v>
      </c>
      <c r="K26" s="2">
        <v>245</v>
      </c>
      <c r="L26" s="2">
        <f t="shared" si="0"/>
        <v>923</v>
      </c>
      <c r="M26" s="2">
        <v>103</v>
      </c>
      <c r="N26" s="3">
        <f>SUM(L26:M26)</f>
        <v>1026</v>
      </c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</row>
    <row r="27" spans="1:33" s="9" customFormat="1" ht="12.75">
      <c r="A27" s="1" t="s">
        <v>36</v>
      </c>
      <c r="B27" s="2">
        <v>23</v>
      </c>
      <c r="C27" s="2">
        <f>SUM(15+0)</f>
        <v>15</v>
      </c>
      <c r="D27" s="2">
        <v>51</v>
      </c>
      <c r="E27" s="2">
        <f>SUM(0+42)</f>
        <v>42</v>
      </c>
      <c r="F27" s="2">
        <v>32</v>
      </c>
      <c r="G27" s="2">
        <v>12</v>
      </c>
      <c r="H27" s="2">
        <v>1</v>
      </c>
      <c r="I27" s="2">
        <v>34</v>
      </c>
      <c r="J27" s="2">
        <v>0</v>
      </c>
      <c r="K27" s="2">
        <v>54</v>
      </c>
      <c r="L27" s="2">
        <f t="shared" si="0"/>
        <v>264</v>
      </c>
      <c r="M27" s="2">
        <v>16</v>
      </c>
      <c r="N27" s="3">
        <f>SUM(L27:M27)</f>
        <v>280</v>
      </c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</row>
    <row r="28" spans="1:33" s="9" customFormat="1" ht="12.75">
      <c r="A28" s="1" t="s">
        <v>37</v>
      </c>
      <c r="B28" s="2">
        <v>234</v>
      </c>
      <c r="C28" s="2">
        <f>SUM(101+51)</f>
        <v>152</v>
      </c>
      <c r="D28" s="2">
        <v>205</v>
      </c>
      <c r="E28" s="2">
        <f>SUM(0+64)</f>
        <v>64</v>
      </c>
      <c r="F28" s="2">
        <v>419</v>
      </c>
      <c r="G28" s="2">
        <v>52</v>
      </c>
      <c r="H28" s="2">
        <v>14</v>
      </c>
      <c r="I28" s="2">
        <v>426</v>
      </c>
      <c r="J28" s="2">
        <v>64</v>
      </c>
      <c r="K28" s="2">
        <v>707</v>
      </c>
      <c r="L28" s="2">
        <f t="shared" si="0"/>
        <v>2337</v>
      </c>
      <c r="M28" s="2">
        <v>103</v>
      </c>
      <c r="N28" s="3">
        <f>SUM(L28:M28)</f>
        <v>2440</v>
      </c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</row>
    <row r="29" spans="1:33" s="9" customFormat="1" ht="12.75">
      <c r="A29" s="1" t="s">
        <v>38</v>
      </c>
      <c r="B29" s="2">
        <v>96</v>
      </c>
      <c r="C29" s="2">
        <f>SUM(149+28)</f>
        <v>177</v>
      </c>
      <c r="D29" s="2">
        <v>167</v>
      </c>
      <c r="E29" s="2">
        <f>SUM(0+140)</f>
        <v>140</v>
      </c>
      <c r="F29" s="2">
        <v>357</v>
      </c>
      <c r="G29" s="2">
        <v>110</v>
      </c>
      <c r="H29" s="2">
        <v>26</v>
      </c>
      <c r="I29" s="2">
        <v>158</v>
      </c>
      <c r="J29" s="2">
        <v>73</v>
      </c>
      <c r="K29" s="2">
        <v>471</v>
      </c>
      <c r="L29" s="2">
        <f t="shared" si="0"/>
        <v>1775</v>
      </c>
      <c r="M29" s="2">
        <v>86</v>
      </c>
      <c r="N29" s="3">
        <f>SUM(L29:M29)</f>
        <v>1861</v>
      </c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</row>
    <row r="30" spans="1:33" s="9" customFormat="1" ht="12.75">
      <c r="A30" s="1" t="s">
        <v>39</v>
      </c>
      <c r="B30" s="2">
        <v>1</v>
      </c>
      <c r="C30" s="2">
        <f>SUM(17+10)</f>
        <v>27</v>
      </c>
      <c r="D30" s="2">
        <v>105</v>
      </c>
      <c r="E30" s="2">
        <f>SUM(0+3)</f>
        <v>3</v>
      </c>
      <c r="F30" s="2">
        <v>0</v>
      </c>
      <c r="G30" s="2">
        <v>0</v>
      </c>
      <c r="H30" s="2">
        <v>0</v>
      </c>
      <c r="I30" s="2">
        <v>53</v>
      </c>
      <c r="J30" s="2">
        <v>0</v>
      </c>
      <c r="K30" s="2">
        <v>15</v>
      </c>
      <c r="L30" s="2">
        <f t="shared" si="0"/>
        <v>204</v>
      </c>
      <c r="M30" s="2">
        <v>42</v>
      </c>
      <c r="N30" s="3">
        <f>SUM(L30:M30)</f>
        <v>246</v>
      </c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</row>
    <row r="31" spans="1:33" s="9" customFormat="1" ht="12.75">
      <c r="A31" s="1" t="s">
        <v>40</v>
      </c>
      <c r="B31" s="2">
        <v>93</v>
      </c>
      <c r="C31" s="2">
        <f>SUM(90+10)</f>
        <v>100</v>
      </c>
      <c r="D31" s="2">
        <v>74</v>
      </c>
      <c r="E31" s="2">
        <f>SUM(4+52)</f>
        <v>56</v>
      </c>
      <c r="F31" s="2">
        <v>143</v>
      </c>
      <c r="G31" s="2">
        <v>40</v>
      </c>
      <c r="H31" s="2">
        <v>1</v>
      </c>
      <c r="I31" s="2">
        <v>115</v>
      </c>
      <c r="J31" s="2">
        <v>1</v>
      </c>
      <c r="K31" s="2">
        <v>224</v>
      </c>
      <c r="L31" s="2">
        <f t="shared" si="0"/>
        <v>847</v>
      </c>
      <c r="M31" s="2">
        <v>59</v>
      </c>
      <c r="N31" s="3">
        <f>SUM(L31:M31)</f>
        <v>906</v>
      </c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</row>
    <row r="32" spans="1:33" s="9" customFormat="1" ht="12.75">
      <c r="A32" s="1" t="s">
        <v>41</v>
      </c>
      <c r="B32" s="2">
        <v>0</v>
      </c>
      <c r="C32" s="2">
        <f>SUM(10+23)</f>
        <v>33</v>
      </c>
      <c r="D32" s="2">
        <v>80</v>
      </c>
      <c r="E32" s="2">
        <f>SUM(0+4)</f>
        <v>4</v>
      </c>
      <c r="F32" s="2">
        <v>43</v>
      </c>
      <c r="G32" s="2">
        <v>12</v>
      </c>
      <c r="H32" s="2">
        <v>0</v>
      </c>
      <c r="I32" s="2">
        <v>34</v>
      </c>
      <c r="J32" s="2">
        <v>1</v>
      </c>
      <c r="K32" s="2">
        <v>10</v>
      </c>
      <c r="L32" s="2">
        <f t="shared" si="0"/>
        <v>217</v>
      </c>
      <c r="M32" s="2">
        <v>28</v>
      </c>
      <c r="N32" s="3">
        <f>SUM(L32:M32)</f>
        <v>245</v>
      </c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</row>
    <row r="33" spans="1:33" s="9" customFormat="1" ht="12.75">
      <c r="A33" s="1" t="s">
        <v>42</v>
      </c>
      <c r="B33" s="2">
        <v>5</v>
      </c>
      <c r="C33" s="2">
        <f>SUM(30+1)</f>
        <v>31</v>
      </c>
      <c r="D33" s="2">
        <v>29</v>
      </c>
      <c r="E33" s="2">
        <f>SUM(0+13)</f>
        <v>13</v>
      </c>
      <c r="F33" s="2">
        <v>25</v>
      </c>
      <c r="G33" s="2">
        <v>0</v>
      </c>
      <c r="H33" s="2">
        <v>5</v>
      </c>
      <c r="I33" s="2">
        <v>128</v>
      </c>
      <c r="J33" s="2">
        <v>10</v>
      </c>
      <c r="K33" s="2">
        <v>206</v>
      </c>
      <c r="L33" s="2">
        <f t="shared" si="0"/>
        <v>452</v>
      </c>
      <c r="M33" s="2">
        <v>6</v>
      </c>
      <c r="N33" s="3">
        <f>SUM(L33:M33)</f>
        <v>458</v>
      </c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</row>
    <row r="34" spans="1:33" s="9" customFormat="1" ht="12.75">
      <c r="A34" s="1" t="s">
        <v>43</v>
      </c>
      <c r="B34" s="2">
        <v>14</v>
      </c>
      <c r="C34" s="2">
        <f>SUM(0+0)</f>
        <v>0</v>
      </c>
      <c r="D34" s="2">
        <v>26</v>
      </c>
      <c r="E34" s="2">
        <f>SUM(0+7)</f>
        <v>7</v>
      </c>
      <c r="F34" s="2">
        <v>14</v>
      </c>
      <c r="G34" s="2">
        <v>0</v>
      </c>
      <c r="H34" s="2">
        <v>0</v>
      </c>
      <c r="I34" s="2">
        <v>48</v>
      </c>
      <c r="J34" s="2">
        <v>0</v>
      </c>
      <c r="K34" s="2">
        <v>21</v>
      </c>
      <c r="L34" s="2">
        <f t="shared" si="0"/>
        <v>130</v>
      </c>
      <c r="M34" s="2">
        <v>4</v>
      </c>
      <c r="N34" s="3">
        <f>SUM(L34:M34)</f>
        <v>134</v>
      </c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</row>
    <row r="35" spans="1:33" s="9" customFormat="1" ht="12.75">
      <c r="A35" s="1" t="s">
        <v>44</v>
      </c>
      <c r="B35" s="2">
        <v>34</v>
      </c>
      <c r="C35" s="2">
        <f>SUM(20+0)</f>
        <v>20</v>
      </c>
      <c r="D35" s="2">
        <v>19</v>
      </c>
      <c r="E35" s="2">
        <f>SUM(0+11)</f>
        <v>11</v>
      </c>
      <c r="F35" s="2">
        <v>91</v>
      </c>
      <c r="G35" s="2">
        <v>53</v>
      </c>
      <c r="H35" s="2">
        <v>0</v>
      </c>
      <c r="I35" s="2">
        <v>41</v>
      </c>
      <c r="J35" s="2">
        <v>9</v>
      </c>
      <c r="K35" s="2">
        <v>61</v>
      </c>
      <c r="L35" s="2">
        <f t="shared" si="0"/>
        <v>339</v>
      </c>
      <c r="M35" s="2">
        <v>18</v>
      </c>
      <c r="N35" s="3">
        <f>SUM(L35:M35)</f>
        <v>357</v>
      </c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</row>
    <row r="36" spans="1:33" s="9" customFormat="1" ht="12.75">
      <c r="A36" s="1" t="s">
        <v>45</v>
      </c>
      <c r="B36" s="2">
        <v>1</v>
      </c>
      <c r="C36" s="2">
        <f>SUM(16+10)</f>
        <v>26</v>
      </c>
      <c r="D36" s="2">
        <v>53</v>
      </c>
      <c r="E36" s="2">
        <f>SUM(0+24)</f>
        <v>24</v>
      </c>
      <c r="F36" s="2">
        <v>20</v>
      </c>
      <c r="G36" s="2">
        <v>2</v>
      </c>
      <c r="H36" s="2">
        <v>1</v>
      </c>
      <c r="I36" s="2">
        <v>21</v>
      </c>
      <c r="J36" s="2">
        <v>0</v>
      </c>
      <c r="K36" s="2">
        <v>196</v>
      </c>
      <c r="L36" s="2">
        <f t="shared" si="0"/>
        <v>344</v>
      </c>
      <c r="M36" s="2">
        <v>39</v>
      </c>
      <c r="N36" s="3">
        <f>SUM(L36:M36)</f>
        <v>383</v>
      </c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</row>
    <row r="37" spans="1:33" s="9" customFormat="1" ht="12.75">
      <c r="A37" s="1" t="s">
        <v>46</v>
      </c>
      <c r="B37" s="2">
        <v>38</v>
      </c>
      <c r="C37" s="2">
        <f>SUM(28+14)</f>
        <v>42</v>
      </c>
      <c r="D37" s="2">
        <v>55</v>
      </c>
      <c r="E37" s="2">
        <f>SUM(0+22)</f>
        <v>22</v>
      </c>
      <c r="F37" s="2">
        <v>11</v>
      </c>
      <c r="G37" s="2">
        <v>1</v>
      </c>
      <c r="H37" s="2">
        <v>8</v>
      </c>
      <c r="I37" s="2">
        <v>114</v>
      </c>
      <c r="J37" s="2">
        <v>0</v>
      </c>
      <c r="K37" s="2">
        <v>24</v>
      </c>
      <c r="L37" s="2">
        <f t="shared" si="0"/>
        <v>315</v>
      </c>
      <c r="M37" s="2">
        <v>8</v>
      </c>
      <c r="N37" s="3">
        <f>SUM(L37:M37)</f>
        <v>323</v>
      </c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</row>
    <row r="38" spans="1:33" s="9" customFormat="1" ht="12.75">
      <c r="A38" s="1" t="s">
        <v>47</v>
      </c>
      <c r="B38" s="2">
        <v>83</v>
      </c>
      <c r="C38" s="2">
        <f>SUM(19+5)</f>
        <v>24</v>
      </c>
      <c r="D38" s="2">
        <v>157</v>
      </c>
      <c r="E38" s="2">
        <f>SUM(1+46)</f>
        <v>47</v>
      </c>
      <c r="F38" s="2">
        <v>201</v>
      </c>
      <c r="G38" s="2">
        <v>4</v>
      </c>
      <c r="H38" s="2">
        <v>0</v>
      </c>
      <c r="I38" s="2">
        <v>172</v>
      </c>
      <c r="J38" s="2">
        <v>11</v>
      </c>
      <c r="K38" s="2">
        <v>337</v>
      </c>
      <c r="L38" s="2">
        <f t="shared" si="0"/>
        <v>1036</v>
      </c>
      <c r="M38" s="2">
        <v>138</v>
      </c>
      <c r="N38" s="3">
        <f>SUM(L38:M38)</f>
        <v>1174</v>
      </c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</row>
    <row r="39" spans="1:33" s="9" customFormat="1" ht="12.75">
      <c r="A39" s="1" t="s">
        <v>48</v>
      </c>
      <c r="B39" s="2">
        <v>90</v>
      </c>
      <c r="C39" s="2">
        <f>SUM(46+6)</f>
        <v>52</v>
      </c>
      <c r="D39" s="2">
        <v>54</v>
      </c>
      <c r="E39" s="2">
        <f>SUM(0+44)</f>
        <v>44</v>
      </c>
      <c r="F39" s="2">
        <v>8</v>
      </c>
      <c r="G39" s="2">
        <v>101</v>
      </c>
      <c r="H39" s="2">
        <v>29</v>
      </c>
      <c r="I39" s="2">
        <v>108</v>
      </c>
      <c r="J39" s="2">
        <v>99</v>
      </c>
      <c r="K39" s="2">
        <v>415</v>
      </c>
      <c r="L39" s="2">
        <f t="shared" si="0"/>
        <v>1000</v>
      </c>
      <c r="M39" s="2">
        <v>71</v>
      </c>
      <c r="N39" s="3">
        <f>SUM(L39:M39)</f>
        <v>1071</v>
      </c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</row>
    <row r="40" spans="1:33" s="9" customFormat="1" ht="12.75">
      <c r="A40" s="1" t="s">
        <v>49</v>
      </c>
      <c r="B40" s="2">
        <v>14</v>
      </c>
      <c r="C40" s="2">
        <f>SUM(12+3)</f>
        <v>15</v>
      </c>
      <c r="D40" s="2">
        <v>57</v>
      </c>
      <c r="E40" s="2">
        <f>SUM(0+16)</f>
        <v>16</v>
      </c>
      <c r="F40" s="2">
        <v>70</v>
      </c>
      <c r="G40" s="2">
        <v>3</v>
      </c>
      <c r="H40" s="2">
        <v>0</v>
      </c>
      <c r="I40" s="2">
        <v>34</v>
      </c>
      <c r="J40" s="2">
        <v>0</v>
      </c>
      <c r="K40" s="2">
        <v>75</v>
      </c>
      <c r="L40" s="2">
        <f>SUM(B40:K40)</f>
        <v>284</v>
      </c>
      <c r="M40" s="2">
        <v>9</v>
      </c>
      <c r="N40" s="3">
        <f>SUM(L40:M40)</f>
        <v>293</v>
      </c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</row>
    <row r="41" spans="1:33" s="9" customFormat="1" ht="12.75">
      <c r="A41" s="1" t="s">
        <v>50</v>
      </c>
      <c r="B41" s="2">
        <v>186</v>
      </c>
      <c r="C41" s="2">
        <f>SUM(45+22)</f>
        <v>67</v>
      </c>
      <c r="D41" s="2">
        <v>175</v>
      </c>
      <c r="E41" s="2">
        <f>SUM(0+45)</f>
        <v>45</v>
      </c>
      <c r="F41" s="2">
        <v>249</v>
      </c>
      <c r="G41" s="2">
        <v>15</v>
      </c>
      <c r="H41" s="2">
        <v>0</v>
      </c>
      <c r="I41" s="2">
        <v>317</v>
      </c>
      <c r="J41" s="2">
        <v>0</v>
      </c>
      <c r="K41" s="2">
        <v>446</v>
      </c>
      <c r="L41" s="2">
        <f>SUM(B41:K41)</f>
        <v>1500</v>
      </c>
      <c r="M41" s="2">
        <v>266</v>
      </c>
      <c r="N41" s="3">
        <f>SUM(L41:M41)</f>
        <v>1766</v>
      </c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</row>
    <row r="42" spans="1:33" s="9" customFormat="1" ht="12.75">
      <c r="A42" s="1" t="s">
        <v>51</v>
      </c>
      <c r="B42" s="2">
        <v>129</v>
      </c>
      <c r="C42" s="2">
        <f>SUM(21+6)</f>
        <v>27</v>
      </c>
      <c r="D42" s="2">
        <v>67</v>
      </c>
      <c r="E42" s="2">
        <f>SUM(6+21)</f>
        <v>27</v>
      </c>
      <c r="F42" s="2">
        <v>101</v>
      </c>
      <c r="G42" s="2">
        <v>0</v>
      </c>
      <c r="H42" s="2">
        <v>2</v>
      </c>
      <c r="I42" s="2">
        <v>238</v>
      </c>
      <c r="J42" s="2">
        <v>3</v>
      </c>
      <c r="K42" s="2">
        <v>438</v>
      </c>
      <c r="L42" s="2">
        <f>SUM(B42:K42)</f>
        <v>1032</v>
      </c>
      <c r="M42" s="2">
        <v>24</v>
      </c>
      <c r="N42" s="3">
        <f>SUM(L42:M42)</f>
        <v>1056</v>
      </c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</row>
    <row r="43" spans="1:33" s="9" customFormat="1" ht="12.75">
      <c r="A43" s="1" t="s">
        <v>52</v>
      </c>
      <c r="B43" s="2">
        <v>1</v>
      </c>
      <c r="C43" s="2">
        <f>SUM(22+2)</f>
        <v>24</v>
      </c>
      <c r="D43" s="2">
        <v>41</v>
      </c>
      <c r="E43" s="2">
        <f>SUM(0+40)</f>
        <v>40</v>
      </c>
      <c r="F43" s="2">
        <v>15</v>
      </c>
      <c r="G43" s="2">
        <v>5</v>
      </c>
      <c r="H43" s="2">
        <v>0</v>
      </c>
      <c r="I43" s="2">
        <v>64</v>
      </c>
      <c r="J43" s="2">
        <v>12</v>
      </c>
      <c r="K43" s="2">
        <v>93</v>
      </c>
      <c r="L43" s="2">
        <f>SUM(B43:K43)</f>
        <v>295</v>
      </c>
      <c r="M43" s="2">
        <v>31</v>
      </c>
      <c r="N43" s="3">
        <f>SUM(L43:M43)</f>
        <v>326</v>
      </c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</row>
    <row r="44" spans="1:33" s="9" customFormat="1" ht="12.75">
      <c r="A44" s="1" t="s">
        <v>53</v>
      </c>
      <c r="B44" s="2">
        <v>83</v>
      </c>
      <c r="C44" s="2">
        <f>SUM(63+32)</f>
        <v>95</v>
      </c>
      <c r="D44" s="2">
        <v>172</v>
      </c>
      <c r="E44" s="2">
        <f>SUM(0+22)</f>
        <v>22</v>
      </c>
      <c r="F44" s="2">
        <v>166</v>
      </c>
      <c r="G44" s="2">
        <v>23</v>
      </c>
      <c r="H44" s="2">
        <v>8</v>
      </c>
      <c r="I44" s="2">
        <v>179</v>
      </c>
      <c r="J44" s="2">
        <v>11</v>
      </c>
      <c r="K44" s="2">
        <v>327</v>
      </c>
      <c r="L44" s="2">
        <f>SUM(B44:K44)</f>
        <v>1086</v>
      </c>
      <c r="M44" s="2">
        <v>236</v>
      </c>
      <c r="N44" s="3">
        <f>SUM(L44:M44)</f>
        <v>1322</v>
      </c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</row>
    <row r="45" spans="1:33" s="9" customFormat="1" ht="12.75">
      <c r="A45" s="1" t="s">
        <v>54</v>
      </c>
      <c r="B45" s="2">
        <v>1</v>
      </c>
      <c r="C45" s="2">
        <f>SUM(0+0)</f>
        <v>0</v>
      </c>
      <c r="D45" s="2">
        <v>6</v>
      </c>
      <c r="E45" s="2">
        <f>SUM(0+26)</f>
        <v>26</v>
      </c>
      <c r="F45" s="2">
        <v>10</v>
      </c>
      <c r="G45" s="2">
        <v>32</v>
      </c>
      <c r="H45" s="2">
        <v>9</v>
      </c>
      <c r="I45" s="2">
        <v>9</v>
      </c>
      <c r="J45" s="2">
        <v>1</v>
      </c>
      <c r="K45" s="2">
        <v>13</v>
      </c>
      <c r="L45" s="2">
        <f>SUM(B45:K45)</f>
        <v>107</v>
      </c>
      <c r="M45" s="2">
        <v>11</v>
      </c>
      <c r="N45" s="3">
        <f>SUM(L45:M45)</f>
        <v>118</v>
      </c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</row>
    <row r="46" spans="1:33" s="9" customFormat="1" ht="12.75">
      <c r="A46" s="1" t="s">
        <v>55</v>
      </c>
      <c r="B46" s="2">
        <v>48</v>
      </c>
      <c r="C46" s="2">
        <f>SUM(38+17)</f>
        <v>55</v>
      </c>
      <c r="D46" s="2">
        <v>49</v>
      </c>
      <c r="E46" s="2">
        <f>SUM(0+16)</f>
        <v>16</v>
      </c>
      <c r="F46" s="2">
        <v>57</v>
      </c>
      <c r="G46" s="2">
        <v>11</v>
      </c>
      <c r="H46" s="2">
        <v>0</v>
      </c>
      <c r="I46" s="2">
        <v>138</v>
      </c>
      <c r="J46" s="2">
        <v>0</v>
      </c>
      <c r="K46" s="2">
        <v>171</v>
      </c>
      <c r="L46" s="2">
        <f>SUM(B46:K46)</f>
        <v>545</v>
      </c>
      <c r="M46" s="2">
        <v>58</v>
      </c>
      <c r="N46" s="3">
        <f>SUM(L46:M46)</f>
        <v>603</v>
      </c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</row>
    <row r="47" spans="1:33" s="9" customFormat="1" ht="12.75">
      <c r="A47" s="1" t="s">
        <v>56</v>
      </c>
      <c r="B47" s="2">
        <v>6</v>
      </c>
      <c r="C47" s="2">
        <f>SUM(0+0)</f>
        <v>0</v>
      </c>
      <c r="D47" s="2">
        <v>32</v>
      </c>
      <c r="E47" s="2">
        <f>SUM(0+21)</f>
        <v>21</v>
      </c>
      <c r="F47" s="2">
        <v>7</v>
      </c>
      <c r="G47" s="2">
        <v>6</v>
      </c>
      <c r="H47" s="2">
        <v>0</v>
      </c>
      <c r="I47" s="2">
        <v>33</v>
      </c>
      <c r="J47" s="2">
        <v>2</v>
      </c>
      <c r="K47" s="2">
        <v>72</v>
      </c>
      <c r="L47" s="2">
        <f>SUM(B47:K47)</f>
        <v>179</v>
      </c>
      <c r="M47" s="2">
        <v>31</v>
      </c>
      <c r="N47" s="3">
        <f>SUM(L47:M47)</f>
        <v>210</v>
      </c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</row>
    <row r="48" spans="1:33" s="9" customFormat="1" ht="12.75">
      <c r="A48" s="1" t="s">
        <v>57</v>
      </c>
      <c r="B48" s="2">
        <v>20</v>
      </c>
      <c r="C48" s="2">
        <f>SUM(21+17)</f>
        <v>38</v>
      </c>
      <c r="D48" s="2">
        <v>53</v>
      </c>
      <c r="E48" s="2">
        <f>SUM(0+12)</f>
        <v>12</v>
      </c>
      <c r="F48" s="2">
        <v>32</v>
      </c>
      <c r="G48" s="2">
        <v>12</v>
      </c>
      <c r="H48" s="2">
        <v>1</v>
      </c>
      <c r="I48" s="2">
        <v>180</v>
      </c>
      <c r="J48" s="2">
        <v>3</v>
      </c>
      <c r="K48" s="2">
        <v>141</v>
      </c>
      <c r="L48" s="2">
        <f>SUM(B48:K48)</f>
        <v>492</v>
      </c>
      <c r="M48" s="2">
        <v>32</v>
      </c>
      <c r="N48" s="3">
        <f>SUM(L48:M48)</f>
        <v>524</v>
      </c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</row>
    <row r="49" spans="1:33" s="9" customFormat="1" ht="12.75">
      <c r="A49" s="1" t="s">
        <v>58</v>
      </c>
      <c r="B49" s="2">
        <v>95</v>
      </c>
      <c r="C49" s="2">
        <f>SUM(91+22)</f>
        <v>113</v>
      </c>
      <c r="D49" s="2">
        <v>381</v>
      </c>
      <c r="E49" s="2">
        <f>SUM(0+115)</f>
        <v>115</v>
      </c>
      <c r="F49" s="2">
        <v>175</v>
      </c>
      <c r="G49" s="2">
        <v>104</v>
      </c>
      <c r="H49" s="2">
        <v>47</v>
      </c>
      <c r="I49" s="2">
        <v>100</v>
      </c>
      <c r="J49" s="2">
        <v>41</v>
      </c>
      <c r="K49" s="2">
        <v>225</v>
      </c>
      <c r="L49" s="2">
        <f>SUM(B49:K49)</f>
        <v>1396</v>
      </c>
      <c r="M49" s="2">
        <v>561</v>
      </c>
      <c r="N49" s="3">
        <f>SUM(L49:M49)</f>
        <v>1957</v>
      </c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</row>
    <row r="50" spans="1:33" s="9" customFormat="1" ht="12.75">
      <c r="A50" s="1" t="s">
        <v>59</v>
      </c>
      <c r="B50" s="2">
        <v>41</v>
      </c>
      <c r="C50" s="2">
        <f>SUM(0+0)</f>
        <v>0</v>
      </c>
      <c r="D50" s="2">
        <v>1</v>
      </c>
      <c r="E50" s="2">
        <f>SUM(0+10)</f>
        <v>10</v>
      </c>
      <c r="F50" s="2">
        <v>37</v>
      </c>
      <c r="G50" s="2">
        <v>3</v>
      </c>
      <c r="H50" s="2">
        <v>0</v>
      </c>
      <c r="I50" s="2">
        <v>41</v>
      </c>
      <c r="J50" s="2">
        <v>0</v>
      </c>
      <c r="K50" s="2">
        <v>71</v>
      </c>
      <c r="L50" s="2">
        <f>SUM(B50:K50)</f>
        <v>204</v>
      </c>
      <c r="M50" s="2">
        <v>9</v>
      </c>
      <c r="N50" s="3">
        <f>SUM(L50:M50)</f>
        <v>213</v>
      </c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</row>
    <row r="51" spans="1:33" s="9" customFormat="1" ht="12.75">
      <c r="A51" s="1" t="s">
        <v>60</v>
      </c>
      <c r="B51" s="2">
        <v>0</v>
      </c>
      <c r="C51" s="2">
        <f>SUM(10+1)</f>
        <v>11</v>
      </c>
      <c r="D51" s="2">
        <v>31</v>
      </c>
      <c r="E51" s="2">
        <f>SUM(0+4)</f>
        <v>4</v>
      </c>
      <c r="F51" s="2">
        <v>0</v>
      </c>
      <c r="G51" s="2">
        <v>0</v>
      </c>
      <c r="H51" s="2">
        <v>0</v>
      </c>
      <c r="I51" s="2">
        <v>15</v>
      </c>
      <c r="J51" s="2">
        <v>2</v>
      </c>
      <c r="K51" s="2">
        <v>18</v>
      </c>
      <c r="L51" s="2">
        <f>SUM(B51:K51)</f>
        <v>81</v>
      </c>
      <c r="M51" s="2">
        <v>3</v>
      </c>
      <c r="N51" s="3">
        <f>SUM(L51:M51)</f>
        <v>84</v>
      </c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</row>
    <row r="52" spans="1:33" s="9" customFormat="1" ht="12.75">
      <c r="A52" s="1" t="s">
        <v>61</v>
      </c>
      <c r="B52" s="2">
        <v>161</v>
      </c>
      <c r="C52" s="2">
        <f>SUM(42+9)</f>
        <v>51</v>
      </c>
      <c r="D52" s="2">
        <v>90</v>
      </c>
      <c r="E52" s="2">
        <f>SUM(0+81)</f>
        <v>81</v>
      </c>
      <c r="F52" s="2">
        <v>95</v>
      </c>
      <c r="G52" s="2">
        <v>32</v>
      </c>
      <c r="H52" s="2">
        <v>22</v>
      </c>
      <c r="I52" s="2">
        <v>186</v>
      </c>
      <c r="J52" s="2">
        <v>39</v>
      </c>
      <c r="K52" s="2">
        <v>296</v>
      </c>
      <c r="L52" s="2">
        <f>SUM(B52:K52)</f>
        <v>1053</v>
      </c>
      <c r="M52" s="2">
        <v>109</v>
      </c>
      <c r="N52" s="3">
        <f>SUM(L52:M52)</f>
        <v>1162</v>
      </c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</row>
    <row r="53" spans="1:33" s="9" customFormat="1" ht="12.75">
      <c r="A53" s="1" t="s">
        <v>62</v>
      </c>
      <c r="B53" s="2">
        <v>49</v>
      </c>
      <c r="C53" s="2">
        <f>SUM(90+26)</f>
        <v>116</v>
      </c>
      <c r="D53" s="2">
        <v>82</v>
      </c>
      <c r="E53" s="2">
        <f>SUM(0+44)</f>
        <v>44</v>
      </c>
      <c r="F53" s="2">
        <v>105</v>
      </c>
      <c r="G53" s="2">
        <v>28</v>
      </c>
      <c r="H53" s="2">
        <v>23</v>
      </c>
      <c r="I53" s="2">
        <v>179</v>
      </c>
      <c r="J53" s="2">
        <v>26</v>
      </c>
      <c r="K53" s="2">
        <v>236</v>
      </c>
      <c r="L53" s="2">
        <f>SUM(B53:K53)</f>
        <v>888</v>
      </c>
      <c r="M53" s="2">
        <v>60</v>
      </c>
      <c r="N53" s="3">
        <f>SUM(L53:M53)</f>
        <v>948</v>
      </c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</row>
    <row r="54" spans="1:33" s="9" customFormat="1" ht="12.75">
      <c r="A54" s="1" t="s">
        <v>63</v>
      </c>
      <c r="B54" s="2">
        <v>94</v>
      </c>
      <c r="C54" s="2">
        <f>SUM(28+22)</f>
        <v>50</v>
      </c>
      <c r="D54" s="2">
        <v>218</v>
      </c>
      <c r="E54" s="2">
        <f>SUM(0+18)</f>
        <v>18</v>
      </c>
      <c r="F54" s="2">
        <v>50</v>
      </c>
      <c r="G54" s="2">
        <v>4</v>
      </c>
      <c r="H54" s="2">
        <v>0</v>
      </c>
      <c r="I54" s="2">
        <v>137</v>
      </c>
      <c r="J54" s="2">
        <v>2</v>
      </c>
      <c r="K54" s="2">
        <v>50</v>
      </c>
      <c r="L54" s="2">
        <f>SUM(B54:K54)</f>
        <v>623</v>
      </c>
      <c r="M54" s="2">
        <v>29</v>
      </c>
      <c r="N54" s="3">
        <f>SUM(L54:M54)</f>
        <v>652</v>
      </c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</row>
    <row r="55" spans="1:33" s="9" customFormat="1" ht="12.75">
      <c r="A55" s="1" t="s">
        <v>64</v>
      </c>
      <c r="B55" s="2">
        <v>197</v>
      </c>
      <c r="C55" s="2">
        <f>SUM(203+46)</f>
        <v>249</v>
      </c>
      <c r="D55" s="2">
        <v>297</v>
      </c>
      <c r="E55" s="2">
        <f>SUM(0+49)</f>
        <v>49</v>
      </c>
      <c r="F55" s="2">
        <v>124</v>
      </c>
      <c r="G55" s="2">
        <v>8</v>
      </c>
      <c r="H55" s="2">
        <v>1</v>
      </c>
      <c r="I55" s="2">
        <v>204</v>
      </c>
      <c r="J55" s="2">
        <v>10</v>
      </c>
      <c r="K55" s="2">
        <v>328</v>
      </c>
      <c r="L55" s="2">
        <f>SUM(B55:K55)</f>
        <v>1467</v>
      </c>
      <c r="M55" s="2">
        <v>65</v>
      </c>
      <c r="N55" s="3">
        <f>SUM(L55:M55)</f>
        <v>1532</v>
      </c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</row>
    <row r="56" spans="1:33" s="9" customFormat="1" ht="12.75">
      <c r="A56" s="1" t="s">
        <v>65</v>
      </c>
      <c r="B56" s="2">
        <v>33</v>
      </c>
      <c r="C56" s="2">
        <f>SUM(16+11)</f>
        <v>27</v>
      </c>
      <c r="D56" s="2">
        <v>50</v>
      </c>
      <c r="E56" s="2">
        <f>SUM(0+1)</f>
        <v>1</v>
      </c>
      <c r="F56" s="2">
        <v>38</v>
      </c>
      <c r="G56" s="2">
        <v>3</v>
      </c>
      <c r="H56" s="2">
        <v>1</v>
      </c>
      <c r="I56" s="2">
        <v>41</v>
      </c>
      <c r="J56" s="2">
        <v>8</v>
      </c>
      <c r="K56" s="2">
        <v>32</v>
      </c>
      <c r="L56" s="2">
        <f>SUM(B56:K56)</f>
        <v>234</v>
      </c>
      <c r="M56" s="2">
        <v>4</v>
      </c>
      <c r="N56" s="3">
        <f>SUM(L56:M56)</f>
        <v>238</v>
      </c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</row>
  </sheetData>
  <printOptions gridLines="1" headings="1"/>
  <pageMargins left="0.75" right="0.75" top="1" bottom="0.79" header="0.44" footer="0.5"/>
  <pageSetup cellComments="asDisplayed" horizontalDpi="600" verticalDpi="600" orientation="landscape" scale="65" r:id="rId1"/>
  <headerFooter alignWithMargins="0">
    <oddHeader>&amp;C&amp;"Arial,Bold"PARTICIPANTS WHO PARTICIPATED IN THE PHTN
OCTOBER 1, 1999 THROUGH SEPTEMBER 30, 2000</oddHeader>
    <oddFooter>&amp;C&amp;"Arial,Bold"&amp;P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Centers for Disease Control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DMTS</dc:creator>
  <cp:keywords/>
  <dc:description/>
  <cp:lastModifiedBy>Insun Kim</cp:lastModifiedBy>
  <cp:lastPrinted>2000-12-13T17:21:41Z</cp:lastPrinted>
  <dcterms:created xsi:type="dcterms:W3CDTF">1999-12-02T20:43:40Z</dcterms:created>
  <dcterms:modified xsi:type="dcterms:W3CDTF">2001-05-14T20:27:36Z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SIP_Label_7b94a7b8-f06c-4dfe-bdcc-9b548fd58c31_Enabl">
    <vt:lpwstr>True</vt:lpwstr>
  </property>
  <property fmtid="{D5CDD505-2E9C-101B-9397-08002B2CF9AE}" pid="4" name="MSIP_Label_7b94a7b8-f06c-4dfe-bdcc-9b548fd58c31_Site">
    <vt:lpwstr>9ce70869-60db-44fd-abe8-d2767077fc8f</vt:lpwstr>
  </property>
  <property fmtid="{D5CDD505-2E9C-101B-9397-08002B2CF9AE}" pid="5" name="MSIP_Label_7b94a7b8-f06c-4dfe-bdcc-9b548fd58c31_Own">
    <vt:lpwstr>AHB-SIT-AIP-Cloud@cdc.gov</vt:lpwstr>
  </property>
  <property fmtid="{D5CDD505-2E9C-101B-9397-08002B2CF9AE}" pid="6" name="MSIP_Label_7b94a7b8-f06c-4dfe-bdcc-9b548fd58c31_SetDa">
    <vt:lpwstr>2019-04-25T23:37:41.4776065Z</vt:lpwstr>
  </property>
  <property fmtid="{D5CDD505-2E9C-101B-9397-08002B2CF9AE}" pid="7" name="MSIP_Label_7b94a7b8-f06c-4dfe-bdcc-9b548fd58c31_Na">
    <vt:lpwstr>General</vt:lpwstr>
  </property>
  <property fmtid="{D5CDD505-2E9C-101B-9397-08002B2CF9AE}" pid="8" name="MSIP_Label_7b94a7b8-f06c-4dfe-bdcc-9b548fd58c31_Applicati">
    <vt:lpwstr>Microsoft Azure Information Protection</vt:lpwstr>
  </property>
  <property fmtid="{D5CDD505-2E9C-101B-9397-08002B2CF9AE}" pid="9" name="MSIP_Label_7b94a7b8-f06c-4dfe-bdcc-9b548fd58c31_Extended_MSFT_Meth">
    <vt:lpwstr>Automatic</vt:lpwstr>
  </property>
  <property fmtid="{D5CDD505-2E9C-101B-9397-08002B2CF9AE}" pid="10" name="Sensitivi">
    <vt:lpwstr>General</vt:lpwstr>
  </property>
</Properties>
</file>